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1"/>
  </bookViews>
  <sheets>
    <sheet name="assets" sheetId="1" r:id="rId1"/>
    <sheet name="income" sheetId="2" r:id="rId2"/>
    <sheet name="equity" sheetId="3" r:id="rId3"/>
    <sheet name="cashflow " sheetId="4" r:id="rId4"/>
  </sheets>
  <definedNames>
    <definedName name="_xlnm.Print_Area" localSheetId="0">'assets'!$A$1:$I$73</definedName>
    <definedName name="_xlnm.Print_Area" localSheetId="3">'cashflow '!$A$1:$I$51</definedName>
    <definedName name="_xlnm.Print_Area" localSheetId="2">'equity'!$B$1:$K$40</definedName>
    <definedName name="_xlnm.Print_Area" localSheetId="1">'income'!$A$1:$H$51</definedName>
    <definedName name="_xlnm.Print_Area">'assets'!$A$1:$H$73</definedName>
  </definedNames>
  <calcPr fullCalcOnLoad="1"/>
</workbook>
</file>

<file path=xl/sharedStrings.xml><?xml version="1.0" encoding="utf-8"?>
<sst xmlns="http://schemas.openxmlformats.org/spreadsheetml/2006/main" count="217" uniqueCount="134">
  <si>
    <t>SEACERA TILES BERHAD  ( Company No. 163751-H )</t>
  </si>
  <si>
    <t>ASSETS</t>
  </si>
  <si>
    <t>Non-Current Assets</t>
  </si>
  <si>
    <t>Property, plant and equipment</t>
  </si>
  <si>
    <t>Investment In Quoted Securities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</si>
  <si>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</si>
  <si>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</si>
  <si>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</si>
  <si>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</si>
  <si>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</si>
  <si>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</si>
  <si>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</si>
  <si>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</si>
  <si>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</si>
  <si>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</si>
  <si>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</si>
  <si>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</si>
  <si>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</si>
  <si>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</si>
  <si>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</si>
  <si>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</si>
  <si>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</si>
  <si>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</si>
  <si>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</si>
  <si>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</si>
  <si>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</si>
  <si>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</si>
  <si>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</si>
  <si>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</si>
  <si>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</si>
  <si>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</si>
  <si>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</si>
  <si>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</si>
  <si>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</si>
  <si>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</si>
  <si>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</si>
  <si>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</si>
  <si>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</si>
  <si>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</si>
  <si>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</si>
  <si>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</si>
  <si>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</si>
  <si>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</si>
  <si>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</si>
  <si>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</si>
  <si>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</si>
  <si>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</si>
  <si>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</si>
  <si>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</si>
  <si>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</si>
  <si>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</si>
  <si>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</si>
  <si>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</si>
  <si>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</si>
  <si>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</si>
  <si>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</si>
  <si>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</si>
  <si>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</si>
  <si>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</si>
  <si>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Operating profit before changes in working capital</t>
  </si>
  <si>
    <t>Investing Activities</t>
  </si>
  <si>
    <t>Other investments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</si>
  <si>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</si>
  <si>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</si>
  <si>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</si>
  <si>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</si>
  <si>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</si>
  <si>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</si>
  <si>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</si>
  <si>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</si>
  <si>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</si>
  <si>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</si>
  <si>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</si>
  <si>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</si>
  <si>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</si>
  <si>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</si>
  <si>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</si>
  <si>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Balance at  30 June 2006</t>
  </si>
  <si>
    <t>Financing Activities</t>
  </si>
  <si>
    <t>Prepaid lease payment</t>
  </si>
  <si>
    <t>Property development cost</t>
  </si>
  <si>
    <t>Trade and other receivables</t>
  </si>
  <si>
    <t>Profit before tax</t>
  </si>
  <si>
    <t>Profit  Before Taxation</t>
  </si>
  <si>
    <t>Net profit  for the Period</t>
  </si>
  <si>
    <t>Net profit  per share (sen)          - Basic</t>
  </si>
  <si>
    <t xml:space="preserve">           - Diluted</t>
  </si>
  <si>
    <t>31.12.2009</t>
  </si>
  <si>
    <t xml:space="preserve"> Financial Report for the year ended 31st December 2009)</t>
  </si>
  <si>
    <t>Balance at 01 January 2009</t>
  </si>
  <si>
    <t>Balance at 1 January 2010</t>
  </si>
  <si>
    <t>Issuance of new shares</t>
  </si>
  <si>
    <t>Treasury shares</t>
  </si>
  <si>
    <t xml:space="preserve"> Report for the year ended 31st December 2009)</t>
  </si>
  <si>
    <t xml:space="preserve"> the Annual Financial Report for the year ended 31 December 2009)</t>
  </si>
  <si>
    <t>Acquisitions of Property,plant and equipments</t>
  </si>
  <si>
    <t>FOURTH FINANCIAL QUARTER ENDED 31 DECEMBER 2010</t>
  </si>
  <si>
    <t>31.12.2010</t>
  </si>
  <si>
    <t>Net profit for the year</t>
  </si>
  <si>
    <t>Balance at 31 December 2009</t>
  </si>
  <si>
    <t>Balance at  31 December 2010</t>
  </si>
  <si>
    <t>Dividend</t>
  </si>
  <si>
    <t>Buy back of shares</t>
  </si>
  <si>
    <t xml:space="preserve">Treasury </t>
  </si>
  <si>
    <t>shares</t>
  </si>
  <si>
    <t>For the year ended 31 December 2010</t>
  </si>
  <si>
    <t>Dividend paid</t>
  </si>
  <si>
    <t>Dividend to shareholders</t>
  </si>
  <si>
    <t>Other receivables</t>
  </si>
  <si>
    <t>Arising from disposal of subsidiary</t>
  </si>
  <si>
    <t>Minority Interest</t>
  </si>
  <si>
    <t>for the year, net of tax</t>
  </si>
  <si>
    <t xml:space="preserve">Total comprehensive income </t>
  </si>
  <si>
    <t>for the year</t>
  </si>
  <si>
    <t>Other comprehensive income</t>
  </si>
  <si>
    <t>Non-controlling Interest</t>
  </si>
  <si>
    <t>Assets held for sale</t>
  </si>
  <si>
    <t>interests</t>
  </si>
  <si>
    <t xml:space="preserve">Adjustment for non-cash flow </t>
  </si>
  <si>
    <t xml:space="preserve">Changes in working capital </t>
  </si>
  <si>
    <t>Cash (used in)/generated from operating activities</t>
  </si>
  <si>
    <t>Cash(outflow)/ inflows from operations</t>
  </si>
  <si>
    <t>UNAUDITED CONDENSED CONSOLIDATED STATEMENTS OF FINANCIAL POSITION AS AT 31 DECEMBER 2010</t>
  </si>
  <si>
    <t>Net cash (outflow)/ inflows from operating activities</t>
  </si>
  <si>
    <t xml:space="preserve">(The Condensed Consolidated Statements of Financial Position should be read in conjunction with the Annual </t>
  </si>
  <si>
    <t>Loss on fair value due to effect on</t>
  </si>
  <si>
    <t>changes in accounting policy FRS139</t>
  </si>
  <si>
    <t>Total Comprehensive Income for the year</t>
  </si>
  <si>
    <t>Minority</t>
  </si>
  <si>
    <t>Other income</t>
  </si>
  <si>
    <t>THE FOURTH FINANCIAL QUARTER ENDED 31 DECEMBER 2010</t>
  </si>
  <si>
    <t>UNAUDITED CONDENSED CONSOLIDATED  STATEMENTS OF COMPREHENSIVE INCOME FOR THE</t>
  </si>
  <si>
    <t xml:space="preserve"> Annual Financial Report for the year ended 31st December 2009)</t>
  </si>
  <si>
    <t xml:space="preserve">(The Condensed Consolidated Statements of Comprehensive Income should be read in conjunction with the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</si>
</sst>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dd\-mmm"/>
    <numFmt numFmtId="166" formatCode="#,##0.0_);\(#,##0.0\)"/>
    <numFmt numFmtId="167" formatCode="0.00_);\(0.00\)"/>
    <numFmt numFmtId="168" formatCode="[$-409]dddd\,\ mmmm\ dd\,\ yyyy"/>
    <numFmt numFmtId="169" formatCode="[$-409]h:mm:ss\ AM/PM"/>
    <numFmt numFmtId="170" formatCode="00000"/>
    <numFmt numFmtId="171" formatCode="#,##0.0_);[Red]\(#,##0.0\)"/>
    <numFmt numFmtId="172" formatCode="0.000_);\(0.000\)"/>
    <numFmt numFmtId="173" formatCode="0.0_);\(0.0\)"/>
    <numFmt numFmtId="174" formatCode="#,##0.000"/>
    <numFmt numFmtId="175" formatCode="_(* #,##0.0_);_(* \(#,##0.0\);_(* &quot;-&quot;??_);_(@_)"/>
    <numFmt numFmtId="176" formatCode="_(* #,##0_);_(* \(#,##0\);_(* &quot;-&quot;??_);_(@_)"/>
    <numFmt numFmtId="177" formatCode="&quot;$&quot;#,##0.00"/>
    <numFmt numFmtId="178" formatCode="#,##0.000_);\(#,##0.000\)"/>
    <numFmt numFmtId="179" formatCode="_(* #,##0.000_);_(* \(#,##0.000\);_(* &quot;-&quot;??_);_(@_)"/>
    <numFmt numFmtId="180" formatCode="#,##0.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33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4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76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1" fontId="5" fillId="0" borderId="0" xfId="0" applyNumberFormat="1" applyFont="1" applyAlignment="1" quotePrefix="1">
      <alignment/>
    </xf>
    <xf numFmtId="3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41" fontId="5" fillId="0" borderId="1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37" fontId="0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3" fontId="0" fillId="0" borderId="16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41" fontId="0" fillId="0" borderId="0" xfId="0" applyNumberFormat="1" applyFont="1" applyAlignment="1">
      <alignment horizontal="right" vertical="center"/>
    </xf>
    <xf numFmtId="43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7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OutlineSymbols="0" zoomScale="87" zoomScaleNormal="87" zoomScalePageLayoutView="0" workbookViewId="0" topLeftCell="A43">
      <selection activeCell="A73" sqref="A73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82"/>
      <c r="I3" s="4"/>
    </row>
    <row r="4" spans="1:9" ht="15.75">
      <c r="A4" s="5" t="s">
        <v>122</v>
      </c>
      <c r="I4" s="4"/>
    </row>
    <row r="5" spans="1:9" ht="15">
      <c r="A5" s="4"/>
      <c r="I5" s="4"/>
    </row>
    <row r="6" spans="1:9" ht="15.75">
      <c r="A6" s="4"/>
      <c r="G6" s="6" t="s">
        <v>32</v>
      </c>
      <c r="I6" s="4"/>
    </row>
    <row r="7" spans="1:9" ht="15.75">
      <c r="A7" s="4"/>
      <c r="E7" s="6" t="s">
        <v>73</v>
      </c>
      <c r="F7" s="5"/>
      <c r="G7" s="6" t="s">
        <v>33</v>
      </c>
      <c r="I7" s="4"/>
    </row>
    <row r="8" spans="1:9" ht="12.75" customHeight="1" hidden="1">
      <c r="A8" s="4"/>
      <c r="E8" s="6" t="s">
        <v>30</v>
      </c>
      <c r="F8" s="5"/>
      <c r="G8" s="6" t="s">
        <v>30</v>
      </c>
      <c r="I8" s="4"/>
    </row>
    <row r="9" spans="1:9" ht="15.75">
      <c r="A9" s="4"/>
      <c r="E9" s="6" t="s">
        <v>30</v>
      </c>
      <c r="F9" s="5"/>
      <c r="G9" s="6" t="s">
        <v>34</v>
      </c>
      <c r="I9" s="4"/>
    </row>
    <row r="10" spans="1:9" ht="15.75">
      <c r="A10" s="4"/>
      <c r="E10" s="70" t="s">
        <v>97</v>
      </c>
      <c r="F10" s="5"/>
      <c r="G10" s="6" t="s">
        <v>87</v>
      </c>
      <c r="I10" s="4"/>
    </row>
    <row r="11" spans="1:9" ht="15.75">
      <c r="A11" s="4"/>
      <c r="E11" s="6" t="s">
        <v>31</v>
      </c>
      <c r="F11" s="5"/>
      <c r="G11" s="6" t="s">
        <v>31</v>
      </c>
      <c r="I11" s="4"/>
    </row>
    <row r="12" spans="1:9" ht="15.75">
      <c r="A12" s="5" t="s">
        <v>1</v>
      </c>
      <c r="I12" s="4"/>
    </row>
    <row r="13" spans="1:9" ht="15.75">
      <c r="A13" s="5"/>
      <c r="I13" s="4"/>
    </row>
    <row r="14" spans="1:9" ht="15.75">
      <c r="A14" s="5" t="s">
        <v>2</v>
      </c>
      <c r="I14" s="4"/>
    </row>
    <row r="15" spans="1:9" ht="15">
      <c r="A15" s="4"/>
      <c r="E15" s="7"/>
      <c r="F15" s="7"/>
      <c r="G15" s="7"/>
      <c r="I15" s="4"/>
    </row>
    <row r="16" spans="1:9" ht="15">
      <c r="A16" s="8" t="s">
        <v>3</v>
      </c>
      <c r="E16" s="7">
        <f>73918-E25</f>
        <v>42886</v>
      </c>
      <c r="F16" s="7"/>
      <c r="G16" s="7">
        <v>73794</v>
      </c>
      <c r="I16" s="4"/>
    </row>
    <row r="17" spans="1:9" ht="15">
      <c r="A17" s="41" t="s">
        <v>79</v>
      </c>
      <c r="E17" s="81">
        <v>0</v>
      </c>
      <c r="F17" s="7"/>
      <c r="G17" s="7">
        <v>2524</v>
      </c>
      <c r="I17" s="4"/>
    </row>
    <row r="18" spans="1:9" ht="15">
      <c r="A18" s="8" t="s">
        <v>4</v>
      </c>
      <c r="E18" s="80">
        <v>0</v>
      </c>
      <c r="F18" s="7"/>
      <c r="G18" s="7">
        <v>122</v>
      </c>
      <c r="I18" s="4"/>
    </row>
    <row r="19" spans="1:9" ht="15">
      <c r="A19" s="8" t="s">
        <v>5</v>
      </c>
      <c r="E19" s="7">
        <v>6495</v>
      </c>
      <c r="F19" s="7"/>
      <c r="G19" s="7">
        <v>3496</v>
      </c>
      <c r="I19" s="4"/>
    </row>
    <row r="20" spans="1:9" ht="15">
      <c r="A20" s="45" t="s">
        <v>108</v>
      </c>
      <c r="E20" s="7">
        <v>18261</v>
      </c>
      <c r="F20" s="7"/>
      <c r="G20" s="43">
        <v>0</v>
      </c>
      <c r="I20" s="4"/>
    </row>
    <row r="21" spans="1:9" ht="15">
      <c r="A21" s="4"/>
      <c r="E21" s="9">
        <f>SUM(E16:E20)</f>
        <v>67642</v>
      </c>
      <c r="F21" s="7"/>
      <c r="G21" s="9">
        <f>SUM(G16:G20)</f>
        <v>79936</v>
      </c>
      <c r="I21" s="4"/>
    </row>
    <row r="22" spans="1:9" ht="15.75">
      <c r="A22" s="5" t="s">
        <v>7</v>
      </c>
      <c r="E22" s="9"/>
      <c r="F22" s="7"/>
      <c r="G22" s="9"/>
      <c r="I22" s="4"/>
    </row>
    <row r="23" spans="1:9" ht="15">
      <c r="A23" s="4"/>
      <c r="E23" s="7"/>
      <c r="F23" s="7"/>
      <c r="G23" s="7"/>
      <c r="I23" s="4"/>
    </row>
    <row r="24" spans="1:9" ht="15">
      <c r="A24" s="51" t="s">
        <v>80</v>
      </c>
      <c r="E24" s="7">
        <v>229</v>
      </c>
      <c r="F24" s="7"/>
      <c r="G24" s="7">
        <v>229</v>
      </c>
      <c r="I24" s="4"/>
    </row>
    <row r="25" spans="1:9" ht="15">
      <c r="A25" s="1" t="s">
        <v>116</v>
      </c>
      <c r="E25" s="7">
        <v>31032</v>
      </c>
      <c r="F25" s="7"/>
      <c r="G25" s="43">
        <v>0</v>
      </c>
      <c r="I25" s="4"/>
    </row>
    <row r="26" spans="1:9" ht="15">
      <c r="A26" s="8" t="s">
        <v>8</v>
      </c>
      <c r="E26" s="7">
        <v>22554</v>
      </c>
      <c r="F26" s="7"/>
      <c r="G26" s="7">
        <v>17459</v>
      </c>
      <c r="I26" s="4"/>
    </row>
    <row r="27" spans="1:9" ht="15">
      <c r="A27" s="45" t="s">
        <v>81</v>
      </c>
      <c r="E27" s="7">
        <f>48489-2245</f>
        <v>46244</v>
      </c>
      <c r="F27" s="7"/>
      <c r="G27" s="7">
        <v>45264</v>
      </c>
      <c r="I27" s="4"/>
    </row>
    <row r="28" spans="1:9" ht="15">
      <c r="A28" s="8" t="s">
        <v>9</v>
      </c>
      <c r="E28" s="43">
        <v>180</v>
      </c>
      <c r="F28" s="7"/>
      <c r="G28" s="7">
        <v>1059</v>
      </c>
      <c r="I28" s="4"/>
    </row>
    <row r="29" spans="1:9" ht="15">
      <c r="A29" s="8" t="s">
        <v>10</v>
      </c>
      <c r="E29" s="46">
        <v>5034</v>
      </c>
      <c r="F29" s="7"/>
      <c r="G29" s="7">
        <v>2358</v>
      </c>
      <c r="I29" s="4"/>
    </row>
    <row r="30" spans="1:9" ht="15">
      <c r="A30" s="4"/>
      <c r="E30" s="9">
        <f>SUM(E24:E29)</f>
        <v>105273</v>
      </c>
      <c r="F30" s="7"/>
      <c r="G30" s="9">
        <f>SUM(G24:G29)</f>
        <v>66369</v>
      </c>
      <c r="I30" s="4"/>
    </row>
    <row r="31" spans="1:9" ht="15">
      <c r="A31" s="4"/>
      <c r="E31" s="9"/>
      <c r="F31" s="7"/>
      <c r="G31" s="9"/>
      <c r="I31" s="4"/>
    </row>
    <row r="32" spans="1:9" ht="16.5" thickBot="1">
      <c r="A32" s="5" t="s">
        <v>11</v>
      </c>
      <c r="E32" s="7">
        <f>+E30+E21</f>
        <v>172915</v>
      </c>
      <c r="F32" s="7"/>
      <c r="G32" s="28">
        <f>+G30+G21</f>
        <v>146305</v>
      </c>
      <c r="I32" s="4"/>
    </row>
    <row r="33" spans="1:9" ht="15.75" thickTop="1">
      <c r="A33" s="4"/>
      <c r="D33" s="7"/>
      <c r="E33" s="10"/>
      <c r="F33" s="7"/>
      <c r="G33" s="27"/>
      <c r="I33" s="4"/>
    </row>
    <row r="34" spans="1:9" ht="15.75">
      <c r="A34" s="5" t="s">
        <v>12</v>
      </c>
      <c r="E34" s="8" t="s">
        <v>6</v>
      </c>
      <c r="G34" s="6"/>
      <c r="I34" s="4"/>
    </row>
    <row r="35" spans="1:9" ht="15.75">
      <c r="A35" s="4"/>
      <c r="E35" s="1" t="s">
        <v>6</v>
      </c>
      <c r="G35" s="6"/>
      <c r="I35" s="4"/>
    </row>
    <row r="36" spans="1:9" ht="15.75">
      <c r="A36" s="5" t="s">
        <v>13</v>
      </c>
      <c r="E36" s="1" t="s">
        <v>6</v>
      </c>
      <c r="G36" s="1" t="s">
        <v>6</v>
      </c>
      <c r="I36" s="4"/>
    </row>
    <row r="37" spans="1:9" ht="15">
      <c r="A37" s="4"/>
      <c r="E37" s="7"/>
      <c r="F37" s="7"/>
      <c r="G37" s="7"/>
      <c r="I37" s="4"/>
    </row>
    <row r="38" spans="1:9" ht="15">
      <c r="A38" s="8" t="s">
        <v>14</v>
      </c>
      <c r="E38" s="7">
        <v>58632</v>
      </c>
      <c r="F38" s="7"/>
      <c r="G38" s="7">
        <v>53332</v>
      </c>
      <c r="I38" s="4"/>
    </row>
    <row r="39" spans="1:9" ht="15">
      <c r="A39" s="61" t="s">
        <v>92</v>
      </c>
      <c r="E39" s="15">
        <v>-37</v>
      </c>
      <c r="F39" s="7"/>
      <c r="G39" s="15">
        <v>-37</v>
      </c>
      <c r="I39" s="4"/>
    </row>
    <row r="40" spans="1:9" ht="15">
      <c r="A40" s="8" t="s">
        <v>15</v>
      </c>
      <c r="E40" s="7">
        <v>2514</v>
      </c>
      <c r="F40" s="7"/>
      <c r="G40" s="7">
        <v>2514</v>
      </c>
      <c r="I40" s="4"/>
    </row>
    <row r="41" spans="1:9" ht="15">
      <c r="A41" s="8" t="s">
        <v>16</v>
      </c>
      <c r="E41" s="78">
        <v>23015</v>
      </c>
      <c r="F41" s="7"/>
      <c r="G41" s="79">
        <v>20032</v>
      </c>
      <c r="I41" s="4"/>
    </row>
    <row r="42" spans="1:9" ht="15.75">
      <c r="A42" s="5"/>
      <c r="E42" s="59">
        <f>SUM(E38:E41)</f>
        <v>84124</v>
      </c>
      <c r="F42" s="7"/>
      <c r="G42" s="59">
        <f>SUM(G38:G41)</f>
        <v>75841</v>
      </c>
      <c r="I42" s="4"/>
    </row>
    <row r="43" spans="1:9" ht="15.75">
      <c r="A43" s="5"/>
      <c r="E43" s="59"/>
      <c r="F43" s="7"/>
      <c r="G43" s="59"/>
      <c r="I43" s="4"/>
    </row>
    <row r="44" spans="1:9" ht="15.75">
      <c r="A44" s="5" t="s">
        <v>110</v>
      </c>
      <c r="E44" s="59">
        <v>16</v>
      </c>
      <c r="F44" s="59"/>
      <c r="G44" s="66">
        <v>0</v>
      </c>
      <c r="I44" s="4"/>
    </row>
    <row r="45" spans="1:9" ht="15.75">
      <c r="A45" s="5" t="s">
        <v>17</v>
      </c>
      <c r="E45" s="75">
        <f>E42+E44</f>
        <v>84140</v>
      </c>
      <c r="F45" s="59"/>
      <c r="G45" s="75">
        <f>G42+G44</f>
        <v>75841</v>
      </c>
      <c r="I45" s="4"/>
    </row>
    <row r="46" spans="1:9" ht="15">
      <c r="A46" s="4"/>
      <c r="E46" s="59"/>
      <c r="F46" s="59"/>
      <c r="G46" s="59"/>
      <c r="I46" s="4"/>
    </row>
    <row r="47" spans="1:9" ht="15">
      <c r="A47" s="4"/>
      <c r="E47" s="59"/>
      <c r="F47" s="59"/>
      <c r="G47" s="59"/>
      <c r="I47" s="4"/>
    </row>
    <row r="48" spans="1:9" ht="15.75">
      <c r="A48" s="5" t="s">
        <v>18</v>
      </c>
      <c r="E48" s="7"/>
      <c r="F48" s="7"/>
      <c r="G48" s="7"/>
      <c r="I48" s="4"/>
    </row>
    <row r="49" spans="1:9" ht="15">
      <c r="A49" s="4"/>
      <c r="E49" s="7"/>
      <c r="F49" s="7"/>
      <c r="G49" s="7"/>
      <c r="I49" s="4"/>
    </row>
    <row r="50" spans="1:9" ht="15">
      <c r="A50" s="8" t="s">
        <v>19</v>
      </c>
      <c r="E50" s="7">
        <v>4561</v>
      </c>
      <c r="F50" s="7"/>
      <c r="G50" s="7">
        <v>3400</v>
      </c>
      <c r="I50" s="4"/>
    </row>
    <row r="51" spans="1:9" ht="15">
      <c r="A51" s="8" t="s">
        <v>20</v>
      </c>
      <c r="E51" s="7">
        <v>3621</v>
      </c>
      <c r="F51" s="7"/>
      <c r="G51" s="7">
        <v>2553</v>
      </c>
      <c r="I51" s="4"/>
    </row>
    <row r="52" spans="1:9" ht="15">
      <c r="A52" s="8" t="s">
        <v>21</v>
      </c>
      <c r="E52" s="7">
        <v>1042</v>
      </c>
      <c r="F52" s="7"/>
      <c r="G52" s="7">
        <v>983</v>
      </c>
      <c r="I52" s="4"/>
    </row>
    <row r="53" spans="1:9" ht="15">
      <c r="A53" s="4"/>
      <c r="E53" s="9"/>
      <c r="F53" s="7"/>
      <c r="G53" s="9"/>
      <c r="I53" s="4"/>
    </row>
    <row r="54" spans="1:9" ht="15.75">
      <c r="A54" s="5" t="s">
        <v>22</v>
      </c>
      <c r="E54" s="7">
        <f>SUM(E50:E53)</f>
        <v>9224</v>
      </c>
      <c r="F54" s="7"/>
      <c r="G54" s="7">
        <f>SUM(G50:G53)</f>
        <v>6936</v>
      </c>
      <c r="I54" s="4"/>
    </row>
    <row r="55" spans="1:9" ht="15">
      <c r="A55" s="4"/>
      <c r="E55" s="9"/>
      <c r="F55" s="7"/>
      <c r="G55" s="9"/>
      <c r="I55" s="4"/>
    </row>
    <row r="56" spans="1:9" ht="15.75">
      <c r="A56" s="5" t="s">
        <v>23</v>
      </c>
      <c r="E56" s="7"/>
      <c r="F56" s="7"/>
      <c r="G56" s="7"/>
      <c r="I56" s="4"/>
    </row>
    <row r="57" spans="1:11" ht="15">
      <c r="A57" s="4"/>
      <c r="E57" s="12" t="s">
        <v>6</v>
      </c>
      <c r="F57" s="7"/>
      <c r="G57" s="7"/>
      <c r="I57" s="4"/>
      <c r="K57" s="36"/>
    </row>
    <row r="58" spans="1:9" ht="15">
      <c r="A58" s="8" t="s">
        <v>24</v>
      </c>
      <c r="E58" s="7">
        <v>24619</v>
      </c>
      <c r="F58" s="7"/>
      <c r="G58" s="7">
        <v>16941</v>
      </c>
      <c r="I58" s="4"/>
    </row>
    <row r="59" spans="1:9" ht="15">
      <c r="A59" s="8" t="s">
        <v>72</v>
      </c>
      <c r="E59" s="7">
        <v>54106</v>
      </c>
      <c r="F59" s="7"/>
      <c r="G59" s="7">
        <v>46587</v>
      </c>
      <c r="I59" s="4"/>
    </row>
    <row r="60" spans="1:9" ht="15">
      <c r="A60" s="41" t="s">
        <v>48</v>
      </c>
      <c r="E60" s="7">
        <v>826</v>
      </c>
      <c r="F60" s="7"/>
      <c r="G60" s="62">
        <v>0</v>
      </c>
      <c r="I60" s="4"/>
    </row>
    <row r="61" spans="1:9" ht="15">
      <c r="A61" s="4"/>
      <c r="E61" s="9"/>
      <c r="F61" s="7"/>
      <c r="G61" s="9"/>
      <c r="I61" s="4"/>
    </row>
    <row r="62" spans="1:9" ht="15.75">
      <c r="A62" s="5" t="s">
        <v>25</v>
      </c>
      <c r="E62" s="7">
        <f>SUM(E58:E61)</f>
        <v>79551</v>
      </c>
      <c r="F62" s="7"/>
      <c r="G62" s="7">
        <f>SUM(G58:G61)</f>
        <v>63528</v>
      </c>
      <c r="I62" s="4"/>
    </row>
    <row r="63" spans="1:9" ht="15">
      <c r="A63" s="4"/>
      <c r="E63" s="9"/>
      <c r="F63" s="7"/>
      <c r="G63" s="9"/>
      <c r="I63" s="4"/>
    </row>
    <row r="64" spans="1:9" ht="15.75">
      <c r="A64" s="5" t="s">
        <v>26</v>
      </c>
      <c r="E64" s="7">
        <f>+E62+E54</f>
        <v>88775</v>
      </c>
      <c r="F64" s="7"/>
      <c r="G64" s="7">
        <f>+G62+G54</f>
        <v>70464</v>
      </c>
      <c r="I64" s="4"/>
    </row>
    <row r="65" spans="1:9" ht="15">
      <c r="A65" s="4"/>
      <c r="E65" s="7"/>
      <c r="F65" s="7"/>
      <c r="G65" s="7"/>
      <c r="I65" s="4"/>
    </row>
    <row r="66" spans="1:9" ht="16.5" thickBot="1">
      <c r="A66" s="5" t="s">
        <v>27</v>
      </c>
      <c r="E66" s="30">
        <f>+E64+E45</f>
        <v>172915</v>
      </c>
      <c r="F66" s="12" t="s">
        <v>6</v>
      </c>
      <c r="G66" s="9">
        <f>+G64+G42</f>
        <v>146305</v>
      </c>
      <c r="H66" s="12" t="s">
        <v>6</v>
      </c>
      <c r="I66" s="12" t="s">
        <v>6</v>
      </c>
    </row>
    <row r="67" spans="1:9" ht="15.75" thickTop="1">
      <c r="A67" s="4"/>
      <c r="E67" s="29" t="s">
        <v>6</v>
      </c>
      <c r="F67" s="7"/>
      <c r="G67" s="10"/>
      <c r="I67" s="4"/>
    </row>
    <row r="68" spans="1:9" ht="15">
      <c r="A68" s="8" t="s">
        <v>28</v>
      </c>
      <c r="E68" s="7" t="s">
        <v>6</v>
      </c>
      <c r="F68" s="7"/>
      <c r="G68" s="12" t="s">
        <v>6</v>
      </c>
      <c r="I68" s="4"/>
    </row>
    <row r="69" spans="1:10" ht="15.75" thickBot="1">
      <c r="A69" s="8" t="s">
        <v>29</v>
      </c>
      <c r="E69" s="38">
        <f>+E42/58632</f>
        <v>1.4347796425160322</v>
      </c>
      <c r="F69" s="7"/>
      <c r="G69" s="38">
        <f>+G42/53332</f>
        <v>1.422054301357534</v>
      </c>
      <c r="I69" s="4"/>
      <c r="J69" s="36"/>
    </row>
    <row r="70" spans="1:9" ht="15.75" thickTop="1">
      <c r="A70" s="4"/>
      <c r="E70" s="27"/>
      <c r="G70" s="11"/>
      <c r="I70" s="4"/>
    </row>
    <row r="71" spans="1:9" ht="15">
      <c r="A71" s="4"/>
      <c r="I71" s="4"/>
    </row>
    <row r="72" spans="1:9" ht="15">
      <c r="A72" s="45" t="s">
        <v>124</v>
      </c>
      <c r="I72" s="4"/>
    </row>
    <row r="73" spans="1:9" ht="15">
      <c r="A73" s="45" t="s">
        <v>88</v>
      </c>
      <c r="I73" s="4"/>
    </row>
    <row r="75" spans="5:7" ht="15">
      <c r="E75" s="36"/>
      <c r="G75" s="36"/>
    </row>
    <row r="76" spans="5:7" ht="15">
      <c r="E76" s="36"/>
      <c r="G76" s="36"/>
    </row>
    <row r="77" ht="15">
      <c r="E77" s="36"/>
    </row>
    <row r="79" spans="5:7" ht="15">
      <c r="E79" s="36"/>
      <c r="F79" s="45"/>
      <c r="G79" s="36"/>
    </row>
    <row r="89" spans="5:7" ht="15">
      <c r="E89" s="36"/>
      <c r="G89" s="36"/>
    </row>
  </sheetData>
  <sheetProtection/>
  <printOptions/>
  <pageMargins left="0.8" right="0.25" top="0.26" bottom="0.25" header="0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I38" sqref="I38"/>
    </sheetView>
  </sheetViews>
  <sheetFormatPr defaultColWidth="9.6640625" defaultRowHeight="15"/>
  <cols>
    <col min="1" max="2" width="9.6640625" style="1" customWidth="1"/>
    <col min="3" max="3" width="14.3359375" style="1" customWidth="1"/>
    <col min="4" max="4" width="12.77734375" style="1" customWidth="1"/>
    <col min="5" max="5" width="12.88671875" style="1" customWidth="1"/>
    <col min="6" max="6" width="3.77734375" style="1" customWidth="1"/>
    <col min="7" max="7" width="12.5546875" style="1" customWidth="1"/>
    <col min="8" max="8" width="12.21484375" style="1" customWidth="1"/>
    <col min="9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131</v>
      </c>
    </row>
    <row r="4" ht="15.75">
      <c r="A4" s="5" t="s">
        <v>96</v>
      </c>
    </row>
    <row r="6" spans="4:8" ht="15">
      <c r="D6" s="32" t="s">
        <v>74</v>
      </c>
      <c r="E6" s="32" t="s">
        <v>55</v>
      </c>
      <c r="F6" s="32"/>
      <c r="G6" s="32" t="s">
        <v>74</v>
      </c>
      <c r="H6" s="32" t="s">
        <v>55</v>
      </c>
    </row>
    <row r="7" spans="4:8" ht="15">
      <c r="D7" s="32" t="s">
        <v>75</v>
      </c>
      <c r="E7" s="32" t="s">
        <v>75</v>
      </c>
      <c r="F7" s="32"/>
      <c r="G7" s="42" t="s">
        <v>76</v>
      </c>
      <c r="H7" s="32" t="s">
        <v>76</v>
      </c>
    </row>
    <row r="8" spans="4:8" ht="15">
      <c r="D8" s="14" t="s">
        <v>57</v>
      </c>
      <c r="E8" s="14" t="s">
        <v>57</v>
      </c>
      <c r="F8" s="14"/>
      <c r="G8" s="14" t="s">
        <v>57</v>
      </c>
      <c r="H8" s="14" t="s">
        <v>57</v>
      </c>
    </row>
    <row r="9" spans="4:8" ht="15">
      <c r="D9" s="42" t="s">
        <v>97</v>
      </c>
      <c r="E9" s="42" t="s">
        <v>87</v>
      </c>
      <c r="F9" s="42"/>
      <c r="G9" s="42" t="s">
        <v>97</v>
      </c>
      <c r="H9" s="42" t="s">
        <v>87</v>
      </c>
    </row>
    <row r="10" spans="4:8" ht="15">
      <c r="D10" s="14" t="s">
        <v>31</v>
      </c>
      <c r="E10" s="14" t="s">
        <v>31</v>
      </c>
      <c r="F10" s="14"/>
      <c r="G10" s="14" t="s">
        <v>31</v>
      </c>
      <c r="H10" s="14" t="s">
        <v>31</v>
      </c>
    </row>
    <row r="11" ht="15">
      <c r="D11" s="8"/>
    </row>
    <row r="12" spans="1:8" ht="15">
      <c r="A12" s="8" t="s">
        <v>45</v>
      </c>
      <c r="C12" s="8" t="s">
        <v>6</v>
      </c>
      <c r="D12" s="73">
        <f>32247-6473</f>
        <v>25774</v>
      </c>
      <c r="E12" s="15">
        <v>18404</v>
      </c>
      <c r="F12" s="15"/>
      <c r="G12" s="15">
        <v>90407</v>
      </c>
      <c r="H12" s="15">
        <v>78002</v>
      </c>
    </row>
    <row r="13" spans="4:8" ht="15">
      <c r="D13" s="44"/>
      <c r="E13" s="44"/>
      <c r="F13" s="44"/>
      <c r="G13" s="44"/>
      <c r="H13" s="44"/>
    </row>
    <row r="14" spans="1:8" ht="15">
      <c r="A14" s="8" t="s">
        <v>46</v>
      </c>
      <c r="C14" s="8" t="s">
        <v>6</v>
      </c>
      <c r="D14" s="71">
        <f>-26695+1500</f>
        <v>-25195</v>
      </c>
      <c r="E14" s="71">
        <f>-11707-3152-67</f>
        <v>-14926</v>
      </c>
      <c r="F14" s="71"/>
      <c r="G14" s="71">
        <f>-86858+1500</f>
        <v>-85358</v>
      </c>
      <c r="H14" s="71">
        <f>-66577-266</f>
        <v>-66843</v>
      </c>
    </row>
    <row r="15" spans="1:8" ht="15">
      <c r="A15" s="8"/>
      <c r="C15" s="8"/>
      <c r="D15" s="71"/>
      <c r="E15" s="71"/>
      <c r="F15" s="71"/>
      <c r="G15" s="71"/>
      <c r="H15" s="71"/>
    </row>
    <row r="16" spans="1:8" ht="15">
      <c r="A16" s="1" t="s">
        <v>129</v>
      </c>
      <c r="C16" s="8"/>
      <c r="D16" s="71">
        <f>6473-1500</f>
        <v>4973</v>
      </c>
      <c r="E16" s="71">
        <v>67</v>
      </c>
      <c r="F16" s="71"/>
      <c r="G16" s="71">
        <f>8243-1500</f>
        <v>6743</v>
      </c>
      <c r="H16" s="66">
        <v>266</v>
      </c>
    </row>
    <row r="17" spans="1:8" ht="15">
      <c r="A17" s="45"/>
      <c r="C17" s="8"/>
      <c r="D17" s="15"/>
      <c r="E17" s="15"/>
      <c r="F17" s="15"/>
      <c r="G17" s="15"/>
      <c r="H17" s="43"/>
    </row>
    <row r="18" spans="1:8" ht="15">
      <c r="A18" s="1" t="s">
        <v>125</v>
      </c>
      <c r="C18" s="8"/>
      <c r="D18" s="15"/>
      <c r="E18" s="15"/>
      <c r="F18" s="15"/>
      <c r="G18" s="15"/>
      <c r="H18" s="15"/>
    </row>
    <row r="19" spans="1:8" ht="15">
      <c r="A19" s="1" t="s">
        <v>126</v>
      </c>
      <c r="D19" s="15">
        <v>-2556</v>
      </c>
      <c r="E19" s="43">
        <v>0</v>
      </c>
      <c r="F19" s="15"/>
      <c r="G19" s="15">
        <v>-2556</v>
      </c>
      <c r="H19" s="43">
        <v>0</v>
      </c>
    </row>
    <row r="20" spans="4:8" ht="15">
      <c r="D20" s="15"/>
      <c r="E20" s="15"/>
      <c r="F20" s="15"/>
      <c r="G20" s="15"/>
      <c r="H20" s="15"/>
    </row>
    <row r="21" spans="1:9" ht="15">
      <c r="A21" s="8" t="s">
        <v>47</v>
      </c>
      <c r="C21" s="8" t="s">
        <v>6</v>
      </c>
      <c r="D21" s="15">
        <v>-659</v>
      </c>
      <c r="E21" s="15">
        <v>-797</v>
      </c>
      <c r="F21" s="15"/>
      <c r="G21" s="15">
        <v>-3333</v>
      </c>
      <c r="H21" s="15">
        <v>-3056</v>
      </c>
      <c r="I21" s="8" t="s">
        <v>6</v>
      </c>
    </row>
    <row r="22" spans="4:8" ht="15">
      <c r="D22" s="31"/>
      <c r="E22" s="9"/>
      <c r="F22" s="9"/>
      <c r="G22" s="31"/>
      <c r="H22" s="9"/>
    </row>
    <row r="23" spans="1:8" ht="15">
      <c r="A23" s="45" t="s">
        <v>83</v>
      </c>
      <c r="D23" s="15">
        <f>SUM(D12:D21)</f>
        <v>2337</v>
      </c>
      <c r="E23" s="15">
        <f>SUM(E12:E21)</f>
        <v>2748</v>
      </c>
      <c r="F23" s="15"/>
      <c r="G23" s="15">
        <f>SUM(G12:G21)</f>
        <v>5903</v>
      </c>
      <c r="H23" s="15">
        <f>SUM(H12:H21)</f>
        <v>8369</v>
      </c>
    </row>
    <row r="24" spans="4:8" ht="15">
      <c r="D24" s="15"/>
      <c r="E24" s="7"/>
      <c r="F24" s="7"/>
      <c r="G24" s="15"/>
      <c r="H24" s="7"/>
    </row>
    <row r="25" spans="1:8" ht="15">
      <c r="A25" s="8" t="s">
        <v>48</v>
      </c>
      <c r="C25" s="8" t="s">
        <v>6</v>
      </c>
      <c r="D25" s="15">
        <v>-938</v>
      </c>
      <c r="E25" s="15">
        <v>886</v>
      </c>
      <c r="F25" s="15"/>
      <c r="G25" s="15">
        <v>-2380</v>
      </c>
      <c r="H25" s="15">
        <v>-193</v>
      </c>
    </row>
    <row r="26" spans="4:8" ht="15">
      <c r="D26" s="31"/>
      <c r="E26" s="9"/>
      <c r="F26" s="9"/>
      <c r="G26" s="31"/>
      <c r="H26" s="9"/>
    </row>
    <row r="27" spans="1:8" ht="15.75">
      <c r="A27" s="39" t="s">
        <v>84</v>
      </c>
      <c r="D27" s="15">
        <f>+D25+D23</f>
        <v>1399</v>
      </c>
      <c r="E27" s="15">
        <f>+E25+E23</f>
        <v>3634</v>
      </c>
      <c r="F27" s="15"/>
      <c r="G27" s="15">
        <f>+G25+G23</f>
        <v>3523</v>
      </c>
      <c r="H27" s="15">
        <f>+H25+H23</f>
        <v>8176</v>
      </c>
    </row>
    <row r="28" spans="1:8" ht="15.75">
      <c r="A28" s="39"/>
      <c r="D28" s="71"/>
      <c r="E28" s="71"/>
      <c r="F28" s="71"/>
      <c r="G28" s="71"/>
      <c r="H28" s="71"/>
    </row>
    <row r="29" spans="1:8" ht="15.75">
      <c r="A29" s="5" t="s">
        <v>114</v>
      </c>
      <c r="D29" s="71"/>
      <c r="E29" s="59"/>
      <c r="F29" s="59"/>
      <c r="G29" s="71"/>
      <c r="H29" s="59"/>
    </row>
    <row r="30" spans="1:8" ht="15.75">
      <c r="A30" s="5" t="s">
        <v>111</v>
      </c>
      <c r="D30" s="76">
        <v>0</v>
      </c>
      <c r="E30" s="76">
        <v>0</v>
      </c>
      <c r="F30" s="76"/>
      <c r="G30" s="76">
        <v>0</v>
      </c>
      <c r="H30" s="76">
        <v>0</v>
      </c>
    </row>
    <row r="31" spans="1:8" ht="15.75">
      <c r="A31" s="5" t="s">
        <v>112</v>
      </c>
      <c r="D31" s="74"/>
      <c r="E31" s="74"/>
      <c r="F31" s="74"/>
      <c r="G31" s="74"/>
      <c r="H31" s="74"/>
    </row>
    <row r="32" spans="1:8" ht="16.5" thickBot="1">
      <c r="A32" s="5" t="s">
        <v>113</v>
      </c>
      <c r="D32" s="77">
        <f>D27</f>
        <v>1399</v>
      </c>
      <c r="E32" s="77">
        <f>E27</f>
        <v>3634</v>
      </c>
      <c r="F32" s="77"/>
      <c r="G32" s="77">
        <f>G27</f>
        <v>3523</v>
      </c>
      <c r="H32" s="77">
        <f>H27</f>
        <v>8176</v>
      </c>
    </row>
    <row r="33" spans="4:8" ht="15.75" thickTop="1">
      <c r="D33" s="71"/>
      <c r="E33" s="59"/>
      <c r="F33" s="59"/>
      <c r="G33" s="71"/>
      <c r="H33" s="59"/>
    </row>
    <row r="34" spans="4:8" ht="15">
      <c r="D34" s="7"/>
      <c r="E34" s="7"/>
      <c r="F34" s="7"/>
      <c r="G34" s="7"/>
      <c r="H34" s="7"/>
    </row>
    <row r="35" spans="1:8" ht="15.75">
      <c r="A35" s="5" t="s">
        <v>49</v>
      </c>
      <c r="D35" s="12" t="s">
        <v>6</v>
      </c>
      <c r="E35" s="7"/>
      <c r="F35" s="7"/>
      <c r="G35" s="12" t="s">
        <v>6</v>
      </c>
      <c r="H35" s="7"/>
    </row>
    <row r="36" spans="4:8" ht="15">
      <c r="D36" s="12" t="s">
        <v>6</v>
      </c>
      <c r="E36" s="7"/>
      <c r="F36" s="7"/>
      <c r="G36" s="12" t="s">
        <v>6</v>
      </c>
      <c r="H36" s="7"/>
    </row>
    <row r="37" spans="1:8" ht="15.75" thickBot="1">
      <c r="A37" s="8" t="s">
        <v>50</v>
      </c>
      <c r="D37" s="52">
        <f>D27-D39</f>
        <v>1383</v>
      </c>
      <c r="E37" s="52">
        <f>E27</f>
        <v>3634</v>
      </c>
      <c r="F37" s="52"/>
      <c r="G37" s="52">
        <f>G27-G39</f>
        <v>3507</v>
      </c>
      <c r="H37" s="52">
        <f>H27</f>
        <v>8176</v>
      </c>
    </row>
    <row r="38" spans="1:8" ht="15.75" thickTop="1">
      <c r="A38" s="8"/>
      <c r="D38" s="71"/>
      <c r="E38" s="71"/>
      <c r="F38" s="71"/>
      <c r="G38" s="71"/>
      <c r="H38" s="71"/>
    </row>
    <row r="39" spans="1:8" ht="15.75" thickBot="1">
      <c r="A39" s="1" t="s">
        <v>115</v>
      </c>
      <c r="D39" s="52">
        <v>16</v>
      </c>
      <c r="E39" s="72">
        <v>0</v>
      </c>
      <c r="F39" s="52"/>
      <c r="G39" s="52">
        <v>16</v>
      </c>
      <c r="H39" s="72">
        <v>0</v>
      </c>
    </row>
    <row r="40" spans="4:8" ht="15.75" thickTop="1">
      <c r="D40" s="15"/>
      <c r="E40" s="15"/>
      <c r="F40" s="15"/>
      <c r="G40" s="15"/>
      <c r="H40" s="15"/>
    </row>
    <row r="41" spans="1:7" ht="15.75">
      <c r="A41" s="5" t="s">
        <v>51</v>
      </c>
      <c r="D41" s="8" t="s">
        <v>6</v>
      </c>
      <c r="G41" s="8" t="s">
        <v>6</v>
      </c>
    </row>
    <row r="42" spans="1:8" ht="15">
      <c r="A42" s="45" t="s">
        <v>85</v>
      </c>
      <c r="D42" s="16">
        <f>+D37/58632*100</f>
        <v>2.3587801882930823</v>
      </c>
      <c r="E42" s="16">
        <f>+E37/53332*100</f>
        <v>6.8139203480087005</v>
      </c>
      <c r="F42" s="16"/>
      <c r="G42" s="16">
        <f>+G37/58632*100</f>
        <v>5.981375358166189</v>
      </c>
      <c r="H42" s="16">
        <f>+H37/53332*100</f>
        <v>15.33038325958149</v>
      </c>
    </row>
    <row r="43" spans="3:8" ht="15">
      <c r="C43" s="45" t="s">
        <v>86</v>
      </c>
      <c r="D43" s="16">
        <f>+D37/58632*100</f>
        <v>2.3587801882930823</v>
      </c>
      <c r="E43" s="16">
        <f>+E37/53332*100</f>
        <v>6.8139203480087005</v>
      </c>
      <c r="F43" s="16"/>
      <c r="G43" s="16">
        <f>+G37/58632*100</f>
        <v>5.981375358166189</v>
      </c>
      <c r="H43" s="16">
        <f>+H37/53332*100</f>
        <v>15.33038325958149</v>
      </c>
    </row>
    <row r="46" ht="15">
      <c r="A46" s="1" t="s">
        <v>133</v>
      </c>
    </row>
    <row r="47" ht="15">
      <c r="A47" s="1" t="s">
        <v>132</v>
      </c>
    </row>
    <row r="50" spans="4:7" ht="15">
      <c r="D50" s="8" t="s">
        <v>6</v>
      </c>
      <c r="G50" s="8" t="s">
        <v>6</v>
      </c>
    </row>
    <row r="51" ht="15">
      <c r="D51" s="8" t="s">
        <v>6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0"/>
  <sheetViews>
    <sheetView showOutlineSymbols="0" workbookViewId="0" topLeftCell="A13">
      <selection activeCell="A8" sqref="A8"/>
    </sheetView>
  </sheetViews>
  <sheetFormatPr defaultColWidth="9.6640625" defaultRowHeight="15"/>
  <cols>
    <col min="1" max="3" width="9.6640625" style="1" customWidth="1"/>
    <col min="4" max="4" width="12.88671875" style="1" customWidth="1"/>
    <col min="5" max="5" width="11.6640625" style="1" customWidth="1"/>
    <col min="6" max="6" width="11.77734375" style="1" customWidth="1"/>
    <col min="7" max="7" width="11.6640625" style="1" customWidth="1"/>
    <col min="8" max="8" width="10.6640625" style="1" customWidth="1"/>
    <col min="9" max="9" width="11.3359375" style="1" customWidth="1"/>
    <col min="10" max="10" width="13.21484375" style="1" customWidth="1"/>
    <col min="11" max="11" width="12.4453125" style="1" customWidth="1"/>
    <col min="12" max="16384" width="9.6640625" style="1" customWidth="1"/>
  </cols>
  <sheetData>
    <row r="1" ht="15.75">
      <c r="B1" s="5" t="s">
        <v>0</v>
      </c>
    </row>
    <row r="2" ht="15.75">
      <c r="B2" s="5"/>
    </row>
    <row r="3" ht="15.75">
      <c r="B3" s="5" t="s">
        <v>35</v>
      </c>
    </row>
    <row r="4" ht="15.75">
      <c r="B4" s="5" t="s">
        <v>130</v>
      </c>
    </row>
    <row r="6" spans="5:6" ht="15.75">
      <c r="E6" s="13" t="s">
        <v>40</v>
      </c>
      <c r="F6" s="13"/>
    </row>
    <row r="7" spans="5:11" ht="15">
      <c r="E7" s="14"/>
      <c r="G7" s="14"/>
      <c r="H7" s="14"/>
      <c r="I7" s="14"/>
      <c r="J7" s="14"/>
      <c r="K7" s="14"/>
    </row>
    <row r="8" spans="5:11" ht="15">
      <c r="E8" s="14" t="s">
        <v>37</v>
      </c>
      <c r="F8" s="14" t="s">
        <v>37</v>
      </c>
      <c r="G8" s="14" t="s">
        <v>41</v>
      </c>
      <c r="H8" s="42" t="s">
        <v>103</v>
      </c>
      <c r="I8" s="42"/>
      <c r="J8" s="32" t="s">
        <v>128</v>
      </c>
      <c r="K8" s="14" t="s">
        <v>43</v>
      </c>
    </row>
    <row r="9" spans="5:11" ht="15">
      <c r="E9" s="14" t="s">
        <v>38</v>
      </c>
      <c r="F9" s="14" t="s">
        <v>39</v>
      </c>
      <c r="G9" s="14" t="s">
        <v>42</v>
      </c>
      <c r="H9" s="42" t="s">
        <v>104</v>
      </c>
      <c r="I9" s="42" t="s">
        <v>43</v>
      </c>
      <c r="J9" s="42" t="s">
        <v>117</v>
      </c>
      <c r="K9" s="14" t="s">
        <v>44</v>
      </c>
    </row>
    <row r="10" spans="5:11" ht="15">
      <c r="E10" s="14" t="s">
        <v>31</v>
      </c>
      <c r="F10" s="14" t="s">
        <v>31</v>
      </c>
      <c r="G10" s="14" t="s">
        <v>31</v>
      </c>
      <c r="H10" s="14" t="s">
        <v>31</v>
      </c>
      <c r="I10" s="14" t="s">
        <v>31</v>
      </c>
      <c r="J10" s="14" t="s">
        <v>31</v>
      </c>
      <c r="K10" s="14" t="s">
        <v>31</v>
      </c>
    </row>
    <row r="11" ht="15.75">
      <c r="B11" s="13" t="s">
        <v>6</v>
      </c>
    </row>
    <row r="12" spans="5:11" ht="15">
      <c r="E12" s="7"/>
      <c r="F12" s="7"/>
      <c r="G12" s="7"/>
      <c r="H12" s="7"/>
      <c r="I12" s="7"/>
      <c r="J12" s="7"/>
      <c r="K12" s="34"/>
    </row>
    <row r="13" spans="2:12" s="39" customFormat="1" ht="15.75">
      <c r="B13" s="39" t="s">
        <v>89</v>
      </c>
      <c r="E13" s="40">
        <v>53332</v>
      </c>
      <c r="F13" s="40">
        <v>2514</v>
      </c>
      <c r="G13" s="40">
        <v>12389</v>
      </c>
      <c r="H13" s="65">
        <v>0</v>
      </c>
      <c r="I13" s="34">
        <f>E13+F13+G13</f>
        <v>68235</v>
      </c>
      <c r="J13" s="65">
        <v>0</v>
      </c>
      <c r="K13" s="34">
        <f>E13+F13+G13</f>
        <v>68235</v>
      </c>
      <c r="L13" s="41"/>
    </row>
    <row r="14" spans="5:12" s="39" customFormat="1" ht="15.75">
      <c r="E14" s="40"/>
      <c r="F14" s="40"/>
      <c r="G14" s="40"/>
      <c r="H14" s="40"/>
      <c r="I14" s="40"/>
      <c r="J14" s="40"/>
      <c r="K14" s="34"/>
      <c r="L14" s="41"/>
    </row>
    <row r="15" spans="2:11" ht="15">
      <c r="B15" s="41" t="s">
        <v>98</v>
      </c>
      <c r="E15" s="7"/>
      <c r="F15" s="7"/>
      <c r="G15" s="43">
        <v>8176</v>
      </c>
      <c r="H15" s="43"/>
      <c r="I15" s="34">
        <f>E15+F15+G15</f>
        <v>8176</v>
      </c>
      <c r="J15" s="43">
        <v>0</v>
      </c>
      <c r="K15" s="43">
        <f>G15</f>
        <v>8176</v>
      </c>
    </row>
    <row r="16" spans="2:11" ht="15">
      <c r="B16" s="41"/>
      <c r="E16" s="7"/>
      <c r="F16" s="7"/>
      <c r="G16" s="43"/>
      <c r="H16" s="43"/>
      <c r="I16" s="43"/>
      <c r="J16" s="43"/>
      <c r="K16" s="43"/>
    </row>
    <row r="17" spans="2:11" ht="15">
      <c r="B17" s="41" t="s">
        <v>102</v>
      </c>
      <c r="E17" s="7"/>
      <c r="F17" s="7"/>
      <c r="G17" s="43"/>
      <c r="H17" s="43">
        <v>-37</v>
      </c>
      <c r="I17" s="43">
        <f>H17</f>
        <v>-37</v>
      </c>
      <c r="J17" s="43"/>
      <c r="K17" s="43">
        <v>-37</v>
      </c>
    </row>
    <row r="18" spans="2:11" ht="15">
      <c r="B18" s="41"/>
      <c r="E18" s="7"/>
      <c r="F18" s="7"/>
      <c r="G18" s="43"/>
      <c r="H18" s="43"/>
      <c r="I18" s="43"/>
      <c r="J18" s="43"/>
      <c r="K18" s="43"/>
    </row>
    <row r="19" spans="2:11" ht="15">
      <c r="B19" s="41" t="s">
        <v>101</v>
      </c>
      <c r="E19" s="7"/>
      <c r="F19" s="7"/>
      <c r="G19" s="43">
        <v>-533</v>
      </c>
      <c r="H19" s="43"/>
      <c r="I19" s="43">
        <f>G19</f>
        <v>-533</v>
      </c>
      <c r="J19" s="43"/>
      <c r="K19" s="43">
        <v>-533</v>
      </c>
    </row>
    <row r="20" spans="2:11" ht="15">
      <c r="B20" s="41"/>
      <c r="E20" s="7"/>
      <c r="F20" s="7"/>
      <c r="G20" s="43"/>
      <c r="H20" s="43"/>
      <c r="I20" s="43"/>
      <c r="J20" s="43"/>
      <c r="K20" s="43"/>
    </row>
    <row r="21" spans="2:11" ht="16.5" thickBot="1">
      <c r="B21" s="39" t="s">
        <v>99</v>
      </c>
      <c r="E21" s="35">
        <v>53332</v>
      </c>
      <c r="F21" s="35">
        <v>2514</v>
      </c>
      <c r="G21" s="60">
        <f>G13+G15+G19</f>
        <v>20032</v>
      </c>
      <c r="H21" s="60">
        <f>H17</f>
        <v>-37</v>
      </c>
      <c r="I21" s="60">
        <f>SUM(E21:H21)</f>
        <v>75841</v>
      </c>
      <c r="J21" s="60">
        <v>0</v>
      </c>
      <c r="K21" s="60">
        <f>K13+K15+K19+K17</f>
        <v>75841</v>
      </c>
    </row>
    <row r="22" spans="2:11" ht="15.75" thickTop="1">
      <c r="B22" s="41"/>
      <c r="E22" s="7"/>
      <c r="F22" s="7"/>
      <c r="G22" s="43"/>
      <c r="H22" s="43"/>
      <c r="I22" s="43"/>
      <c r="J22" s="43"/>
      <c r="K22" s="43"/>
    </row>
    <row r="23" spans="5:11" ht="15" hidden="1">
      <c r="E23" s="7"/>
      <c r="F23" s="7"/>
      <c r="G23" s="7"/>
      <c r="H23" s="7"/>
      <c r="I23" s="7"/>
      <c r="J23" s="7"/>
      <c r="K23" s="7"/>
    </row>
    <row r="24" spans="2:11" ht="16.5" hidden="1" thickBot="1">
      <c r="B24" s="5" t="s">
        <v>77</v>
      </c>
      <c r="E24" s="35">
        <f>E13</f>
        <v>53332</v>
      </c>
      <c r="F24" s="35">
        <f>F13</f>
        <v>2514</v>
      </c>
      <c r="G24" s="35">
        <f>SUM(G13:G23)-1</f>
        <v>40063</v>
      </c>
      <c r="H24" s="35"/>
      <c r="I24" s="35"/>
      <c r="J24" s="35"/>
      <c r="K24" s="35">
        <f>SUM(K13:K23)</f>
        <v>151682</v>
      </c>
    </row>
    <row r="25" spans="5:11" ht="15" hidden="1">
      <c r="E25" s="27"/>
      <c r="F25" s="27"/>
      <c r="G25" s="27"/>
      <c r="H25" s="27"/>
      <c r="I25" s="27"/>
      <c r="J25" s="27"/>
      <c r="K25" s="27"/>
    </row>
    <row r="26" ht="15" hidden="1"/>
    <row r="27" spans="2:11" ht="15.75">
      <c r="B27" s="5" t="s">
        <v>90</v>
      </c>
      <c r="E27" s="59">
        <v>53332</v>
      </c>
      <c r="F27" s="59">
        <v>2514</v>
      </c>
      <c r="G27" s="59">
        <v>20032</v>
      </c>
      <c r="H27" s="66">
        <v>-37</v>
      </c>
      <c r="I27" s="66">
        <v>75841</v>
      </c>
      <c r="J27" s="66">
        <v>0</v>
      </c>
      <c r="K27" s="59">
        <v>75841</v>
      </c>
    </row>
    <row r="28" spans="2:11" ht="15.75">
      <c r="B28" s="5"/>
      <c r="E28" s="59"/>
      <c r="F28" s="59"/>
      <c r="G28" s="59"/>
      <c r="H28" s="66"/>
      <c r="I28" s="66"/>
      <c r="J28" s="66"/>
      <c r="K28" s="59"/>
    </row>
    <row r="29" spans="2:11" ht="15">
      <c r="B29" s="41" t="s">
        <v>109</v>
      </c>
      <c r="E29" s="59"/>
      <c r="F29" s="59"/>
      <c r="G29" s="59">
        <v>61</v>
      </c>
      <c r="H29" s="59"/>
      <c r="I29" s="59">
        <v>61</v>
      </c>
      <c r="J29" s="59"/>
      <c r="K29" s="59">
        <v>61</v>
      </c>
    </row>
    <row r="30" spans="2:11" ht="15">
      <c r="B30" s="41"/>
      <c r="E30" s="59"/>
      <c r="F30" s="59"/>
      <c r="G30" s="59"/>
      <c r="H30" s="59"/>
      <c r="I30" s="59"/>
      <c r="J30" s="59"/>
      <c r="K30" s="59"/>
    </row>
    <row r="31" spans="2:11" ht="15">
      <c r="B31" s="41" t="s">
        <v>91</v>
      </c>
      <c r="E31" s="59">
        <v>5300</v>
      </c>
      <c r="F31" s="59"/>
      <c r="G31" s="59"/>
      <c r="H31" s="59"/>
      <c r="I31" s="59">
        <v>5300</v>
      </c>
      <c r="J31" s="59"/>
      <c r="K31" s="59">
        <v>5300</v>
      </c>
    </row>
    <row r="32" spans="5:11" ht="15">
      <c r="E32" s="57"/>
      <c r="F32" s="57"/>
      <c r="G32" s="57"/>
      <c r="H32" s="57"/>
      <c r="I32" s="57"/>
      <c r="J32" s="57"/>
      <c r="K32" s="57"/>
    </row>
    <row r="33" spans="2:11" ht="15">
      <c r="B33" s="1" t="s">
        <v>127</v>
      </c>
      <c r="E33" s="7"/>
      <c r="F33" s="7"/>
      <c r="G33" s="43">
        <v>3507</v>
      </c>
      <c r="H33" s="43"/>
      <c r="I33" s="43">
        <v>3507</v>
      </c>
      <c r="J33" s="43">
        <v>16</v>
      </c>
      <c r="K33" s="43">
        <v>3523</v>
      </c>
    </row>
    <row r="34" spans="2:11" ht="15">
      <c r="B34" s="41"/>
      <c r="E34" s="7"/>
      <c r="F34" s="7"/>
      <c r="G34" s="43"/>
      <c r="H34" s="43"/>
      <c r="I34" s="43"/>
      <c r="J34" s="43"/>
      <c r="K34" s="43"/>
    </row>
    <row r="35" spans="2:11" ht="15">
      <c r="B35" s="41" t="s">
        <v>107</v>
      </c>
      <c r="E35" s="7"/>
      <c r="F35" s="7"/>
      <c r="G35" s="43">
        <v>-585</v>
      </c>
      <c r="H35" s="43"/>
      <c r="I35" s="43">
        <v>-585</v>
      </c>
      <c r="J35" s="43"/>
      <c r="K35" s="43">
        <v>-585</v>
      </c>
    </row>
    <row r="36" spans="5:11" ht="15">
      <c r="E36" s="7"/>
      <c r="F36" s="7"/>
      <c r="G36" s="7"/>
      <c r="H36" s="7"/>
      <c r="I36" s="7"/>
      <c r="J36" s="7"/>
      <c r="K36" s="7"/>
    </row>
    <row r="37" spans="2:11" ht="16.5" thickBot="1">
      <c r="B37" s="5" t="s">
        <v>100</v>
      </c>
      <c r="E37" s="9">
        <f>SUM(E27:E36)</f>
        <v>58632</v>
      </c>
      <c r="F37" s="9">
        <f>SUM(F27:F36)</f>
        <v>2514</v>
      </c>
      <c r="G37" s="9">
        <f>SUM(G27:G36)</f>
        <v>23015</v>
      </c>
      <c r="H37" s="67">
        <f>H27</f>
        <v>-37</v>
      </c>
      <c r="I37" s="67">
        <f>SUM(I27:I35)</f>
        <v>84124</v>
      </c>
      <c r="J37" s="67">
        <v>16</v>
      </c>
      <c r="K37" s="9">
        <f>K27+K33+K31+K35+K29</f>
        <v>84140</v>
      </c>
    </row>
    <row r="38" spans="5:11" ht="15.75" thickTop="1">
      <c r="E38" s="11"/>
      <c r="F38" s="11"/>
      <c r="G38" s="11"/>
      <c r="H38" s="11"/>
      <c r="I38" s="11"/>
      <c r="J38" s="11"/>
      <c r="K38" s="11"/>
    </row>
    <row r="39" ht="15">
      <c r="B39" s="8" t="s">
        <v>36</v>
      </c>
    </row>
    <row r="40" ht="15">
      <c r="B40" s="45" t="s">
        <v>93</v>
      </c>
    </row>
  </sheetData>
  <sheetProtection/>
  <printOptions/>
  <pageMargins left="0.56" right="0.25" top="0.5" bottom="0.27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29">
      <selection activeCell="F18" sqref="F18"/>
    </sheetView>
  </sheetViews>
  <sheetFormatPr defaultColWidth="8.88671875" defaultRowHeight="15"/>
  <cols>
    <col min="4" max="4" width="10.21484375" style="0" customWidth="1"/>
    <col min="5" max="5" width="9.77734375" style="0" customWidth="1"/>
    <col min="6" max="6" width="11.10546875" style="0" customWidth="1"/>
    <col min="8" max="8" width="11.10546875" style="0" customWidth="1"/>
  </cols>
  <sheetData>
    <row r="1" spans="1:8" ht="15.75">
      <c r="A1" s="2" t="s">
        <v>52</v>
      </c>
      <c r="B1" s="2"/>
      <c r="C1" s="2"/>
      <c r="D1" s="2"/>
      <c r="E1" s="2"/>
      <c r="F1" s="2"/>
      <c r="G1" s="2"/>
      <c r="H1" s="2" t="s">
        <v>6</v>
      </c>
    </row>
    <row r="2" spans="1:8" ht="15.75">
      <c r="A2" s="3"/>
      <c r="B2" s="3"/>
      <c r="C2" s="3"/>
      <c r="D2" s="3"/>
      <c r="E2" s="3"/>
      <c r="F2" s="3"/>
      <c r="G2" s="2" t="s">
        <v>6</v>
      </c>
      <c r="H2" s="3" t="s">
        <v>6</v>
      </c>
    </row>
    <row r="3" spans="1:8" ht="15">
      <c r="A3" s="17" t="s">
        <v>53</v>
      </c>
      <c r="B3" s="3"/>
      <c r="C3" s="3"/>
      <c r="D3" s="3"/>
      <c r="E3" s="3"/>
      <c r="F3" s="1"/>
      <c r="G3" s="18"/>
      <c r="H3" s="1"/>
    </row>
    <row r="4" spans="1:8" ht="15">
      <c r="A4" s="68" t="s">
        <v>105</v>
      </c>
      <c r="B4" s="3"/>
      <c r="C4" s="3"/>
      <c r="D4" s="3"/>
      <c r="E4" s="3"/>
      <c r="F4" s="1"/>
      <c r="G4" s="18"/>
      <c r="H4" s="1"/>
    </row>
    <row r="5" spans="1:8" ht="15">
      <c r="A5" s="17"/>
      <c r="B5" s="3"/>
      <c r="C5" s="3"/>
      <c r="D5" s="3"/>
      <c r="E5" s="3"/>
      <c r="F5" s="18"/>
      <c r="G5" s="18"/>
      <c r="H5" s="18"/>
    </row>
    <row r="6" spans="1:8" ht="15">
      <c r="A6" s="17"/>
      <c r="B6" s="3"/>
      <c r="C6" s="3"/>
      <c r="D6" s="3"/>
      <c r="E6" s="3"/>
      <c r="F6" s="19" t="s">
        <v>54</v>
      </c>
      <c r="G6" s="18"/>
      <c r="H6" s="19" t="s">
        <v>55</v>
      </c>
    </row>
    <row r="7" spans="1:8" ht="15">
      <c r="A7" s="17"/>
      <c r="B7" s="3"/>
      <c r="C7" s="3"/>
      <c r="D7" s="3"/>
      <c r="E7" s="3"/>
      <c r="F7" s="19" t="s">
        <v>56</v>
      </c>
      <c r="G7" s="18"/>
      <c r="H7" s="19" t="s">
        <v>56</v>
      </c>
    </row>
    <row r="8" spans="1:8" ht="15">
      <c r="A8" s="3"/>
      <c r="B8" s="3"/>
      <c r="C8" s="3"/>
      <c r="D8" s="3"/>
      <c r="E8" s="47"/>
      <c r="F8" s="19" t="s">
        <v>57</v>
      </c>
      <c r="G8" s="18"/>
      <c r="H8" s="19" t="s">
        <v>57</v>
      </c>
    </row>
    <row r="9" spans="1:8" ht="15">
      <c r="A9" s="3"/>
      <c r="B9" s="3"/>
      <c r="C9" s="3"/>
      <c r="D9" s="3"/>
      <c r="E9" s="3"/>
      <c r="F9" s="83" t="s">
        <v>97</v>
      </c>
      <c r="G9" s="18"/>
      <c r="H9" s="55" t="s">
        <v>87</v>
      </c>
    </row>
    <row r="10" spans="1:8" ht="15">
      <c r="A10" s="3"/>
      <c r="B10" s="3"/>
      <c r="C10" s="3"/>
      <c r="D10" s="3"/>
      <c r="E10" s="3"/>
      <c r="F10" s="19" t="s">
        <v>58</v>
      </c>
      <c r="G10" s="18"/>
      <c r="H10" s="19" t="s">
        <v>58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48" t="s">
        <v>82</v>
      </c>
      <c r="B12" s="3"/>
      <c r="C12" s="3"/>
      <c r="D12" s="3"/>
      <c r="E12" s="3"/>
      <c r="F12" s="49">
        <v>5903</v>
      </c>
      <c r="G12" s="20"/>
      <c r="H12" s="49">
        <v>8369</v>
      </c>
    </row>
    <row r="13" spans="1:8" ht="15">
      <c r="A13" s="3"/>
      <c r="B13" s="3"/>
      <c r="C13" s="3"/>
      <c r="D13" s="3"/>
      <c r="E13" s="3"/>
      <c r="F13" s="20"/>
      <c r="G13" s="20"/>
      <c r="H13" s="20"/>
    </row>
    <row r="14" spans="1:8" ht="15">
      <c r="A14" s="3" t="s">
        <v>118</v>
      </c>
      <c r="B14" s="3"/>
      <c r="C14" s="3"/>
      <c r="D14" s="3"/>
      <c r="E14" s="3"/>
      <c r="F14" s="20">
        <v>2138</v>
      </c>
      <c r="G14" s="20"/>
      <c r="H14" s="20">
        <v>4133</v>
      </c>
    </row>
    <row r="15" spans="1:8" ht="15">
      <c r="A15" s="3"/>
      <c r="B15" s="3"/>
      <c r="C15" s="3"/>
      <c r="D15" s="3"/>
      <c r="E15" s="3"/>
      <c r="F15" s="21"/>
      <c r="G15" s="20"/>
      <c r="H15" s="21"/>
    </row>
    <row r="16" spans="1:8" ht="15">
      <c r="A16" s="3" t="s">
        <v>59</v>
      </c>
      <c r="B16" s="3"/>
      <c r="C16" s="3"/>
      <c r="D16" s="3"/>
      <c r="E16" s="3"/>
      <c r="F16" s="33">
        <f>SUM(F12:F14)</f>
        <v>8041</v>
      </c>
      <c r="G16" s="33"/>
      <c r="H16" s="54">
        <f>SUM(H12:H14)</f>
        <v>12502</v>
      </c>
    </row>
    <row r="17" spans="1:8" ht="15">
      <c r="A17" s="3"/>
      <c r="B17" s="3"/>
      <c r="C17" s="3"/>
      <c r="D17" s="3"/>
      <c r="E17" s="3"/>
      <c r="F17" s="20"/>
      <c r="G17" s="20"/>
      <c r="H17" s="20"/>
    </row>
    <row r="18" spans="1:8" ht="15">
      <c r="A18" s="3" t="s">
        <v>119</v>
      </c>
      <c r="B18" s="3"/>
      <c r="C18" s="3"/>
      <c r="D18" s="3"/>
      <c r="E18" s="3" t="s">
        <v>6</v>
      </c>
      <c r="F18" s="64">
        <f>-17279+15000</f>
        <v>-2279</v>
      </c>
      <c r="G18" s="64"/>
      <c r="H18" s="64">
        <v>-123</v>
      </c>
    </row>
    <row r="19" spans="1:8" ht="15">
      <c r="A19" s="3"/>
      <c r="B19" s="3"/>
      <c r="C19" s="3"/>
      <c r="D19" s="3"/>
      <c r="E19" s="3" t="s">
        <v>6</v>
      </c>
      <c r="F19" s="21" t="s">
        <v>6</v>
      </c>
      <c r="G19" s="20"/>
      <c r="H19" s="21" t="s">
        <v>6</v>
      </c>
    </row>
    <row r="20" spans="1:8" ht="15">
      <c r="A20" s="3" t="s">
        <v>121</v>
      </c>
      <c r="B20" s="3"/>
      <c r="C20" s="3"/>
      <c r="D20" s="3"/>
      <c r="E20" s="3"/>
      <c r="F20" s="53">
        <f>SUM(F16:F18)</f>
        <v>5762</v>
      </c>
      <c r="G20" s="53"/>
      <c r="H20" s="53">
        <f>SUM(H16:H18)</f>
        <v>12379</v>
      </c>
    </row>
    <row r="21" spans="1:8" ht="15">
      <c r="A21" s="3"/>
      <c r="B21" s="3"/>
      <c r="C21" s="3"/>
      <c r="D21" s="3"/>
      <c r="E21" s="3" t="s">
        <v>6</v>
      </c>
      <c r="F21" s="20" t="s">
        <v>6</v>
      </c>
      <c r="G21" s="20"/>
      <c r="H21" s="20"/>
    </row>
    <row r="22" spans="1:8" ht="15">
      <c r="A22" s="3"/>
      <c r="B22" s="86" t="s">
        <v>120</v>
      </c>
      <c r="C22" s="86"/>
      <c r="D22" s="86"/>
      <c r="E22" s="86"/>
      <c r="F22" s="25">
        <v>-2930</v>
      </c>
      <c r="G22" s="20"/>
      <c r="H22" s="25">
        <v>-3267</v>
      </c>
    </row>
    <row r="23" spans="1:8" ht="15">
      <c r="A23" s="3"/>
      <c r="B23" s="3"/>
      <c r="C23" s="3"/>
      <c r="D23" s="3"/>
      <c r="E23" s="3" t="s">
        <v>6</v>
      </c>
      <c r="F23" s="21"/>
      <c r="G23" s="20"/>
      <c r="H23" s="21"/>
    </row>
    <row r="24" spans="1:8" ht="15">
      <c r="A24" s="3" t="s">
        <v>123</v>
      </c>
      <c r="B24" s="3"/>
      <c r="C24" s="3"/>
      <c r="D24" s="3"/>
      <c r="E24" s="3" t="s">
        <v>6</v>
      </c>
      <c r="F24" s="50">
        <f>SUM(F19:F22)</f>
        <v>2832</v>
      </c>
      <c r="G24" s="50"/>
      <c r="H24" s="50">
        <f>SUM(H19:H22)</f>
        <v>9112</v>
      </c>
    </row>
    <row r="25" spans="1:8" ht="15">
      <c r="A25" s="3"/>
      <c r="B25" s="3"/>
      <c r="C25" s="3"/>
      <c r="D25" s="3"/>
      <c r="E25" s="3"/>
      <c r="F25" s="20"/>
      <c r="G25" s="20"/>
      <c r="H25" s="20"/>
    </row>
    <row r="26" spans="1:8" ht="15">
      <c r="A26" s="3" t="s">
        <v>60</v>
      </c>
      <c r="B26" s="3"/>
      <c r="C26" s="3"/>
      <c r="D26" s="3"/>
      <c r="E26" s="3"/>
      <c r="F26" s="20"/>
      <c r="G26" s="20"/>
      <c r="H26" s="20"/>
    </row>
    <row r="27" spans="1:8" ht="15">
      <c r="A27" s="3"/>
      <c r="B27" s="3" t="s">
        <v>95</v>
      </c>
      <c r="C27" s="3"/>
      <c r="D27" s="3"/>
      <c r="E27" s="3"/>
      <c r="F27" s="64">
        <v>-4027</v>
      </c>
      <c r="G27" s="20"/>
      <c r="H27" s="25">
        <v>-6718</v>
      </c>
    </row>
    <row r="28" spans="1:8" ht="15">
      <c r="A28" s="3" t="s">
        <v>6</v>
      </c>
      <c r="B28" s="3" t="s">
        <v>61</v>
      </c>
      <c r="C28" s="3"/>
      <c r="D28" s="3"/>
      <c r="E28" s="3" t="s">
        <v>6</v>
      </c>
      <c r="F28" s="58">
        <f>6031-15000</f>
        <v>-8969</v>
      </c>
      <c r="G28" s="20"/>
      <c r="H28" s="58">
        <v>0</v>
      </c>
    </row>
    <row r="29" spans="1:8" ht="15">
      <c r="A29" s="3" t="s">
        <v>6</v>
      </c>
      <c r="B29" s="3"/>
      <c r="C29" s="3"/>
      <c r="D29" s="3"/>
      <c r="E29" s="3"/>
      <c r="F29" s="20"/>
      <c r="G29" s="20"/>
      <c r="H29" s="20"/>
    </row>
    <row r="30" spans="1:8" ht="15">
      <c r="A30" s="48" t="s">
        <v>78</v>
      </c>
      <c r="B30" s="3"/>
      <c r="C30" s="3"/>
      <c r="D30" s="3"/>
      <c r="E30" s="3"/>
      <c r="F30" s="20"/>
      <c r="G30" s="20"/>
      <c r="H30" s="20"/>
    </row>
    <row r="31" spans="1:8" ht="15">
      <c r="A31" s="48"/>
      <c r="B31" s="48" t="s">
        <v>106</v>
      </c>
      <c r="C31" s="3"/>
      <c r="D31" s="3"/>
      <c r="E31" s="3"/>
      <c r="F31" s="64">
        <v>-585</v>
      </c>
      <c r="G31" s="20"/>
      <c r="H31" s="64">
        <v>-533</v>
      </c>
    </row>
    <row r="32" spans="1:8" ht="15">
      <c r="A32" s="3" t="s">
        <v>6</v>
      </c>
      <c r="B32" s="3" t="s">
        <v>62</v>
      </c>
      <c r="C32" s="3"/>
      <c r="D32" s="3"/>
      <c r="E32" s="3"/>
      <c r="F32" s="54">
        <v>6931</v>
      </c>
      <c r="G32" s="20"/>
      <c r="H32" s="54">
        <v>-2784</v>
      </c>
    </row>
    <row r="33" spans="1:8" ht="15">
      <c r="A33" s="3"/>
      <c r="B33" s="3" t="s">
        <v>91</v>
      </c>
      <c r="C33" s="3"/>
      <c r="D33" s="3"/>
      <c r="E33" s="3"/>
      <c r="F33" s="25">
        <v>5300</v>
      </c>
      <c r="G33" s="20"/>
      <c r="H33" s="63">
        <v>0</v>
      </c>
    </row>
    <row r="34" spans="1:8" ht="15">
      <c r="A34" s="3"/>
      <c r="B34" s="3"/>
      <c r="C34" s="3"/>
      <c r="D34" s="3"/>
      <c r="E34" s="3"/>
      <c r="F34" s="21"/>
      <c r="G34" s="20"/>
      <c r="H34" s="26"/>
    </row>
    <row r="35" spans="1:8" ht="15.75">
      <c r="A35" s="2" t="s">
        <v>63</v>
      </c>
      <c r="B35" s="3"/>
      <c r="C35" s="3"/>
      <c r="D35" s="3"/>
      <c r="E35" s="3"/>
      <c r="F35" s="25">
        <f>+F24+F28+F32+F33+F31+F27</f>
        <v>1482</v>
      </c>
      <c r="G35" s="25"/>
      <c r="H35" s="25">
        <f>+H24+H27+H32+H33+H31</f>
        <v>-923</v>
      </c>
    </row>
    <row r="36" spans="1:8" ht="15">
      <c r="A36" s="3"/>
      <c r="B36" s="3"/>
      <c r="C36" s="3"/>
      <c r="D36" s="3"/>
      <c r="E36" s="3"/>
      <c r="F36" s="20"/>
      <c r="G36" s="20"/>
      <c r="H36" s="20"/>
    </row>
    <row r="37" spans="1:8" ht="15">
      <c r="A37" s="3" t="s">
        <v>64</v>
      </c>
      <c r="B37" s="3"/>
      <c r="C37" s="3"/>
      <c r="D37" s="3"/>
      <c r="E37" s="3"/>
      <c r="F37" s="25">
        <v>-248</v>
      </c>
      <c r="G37" s="20"/>
      <c r="H37" s="20">
        <v>675</v>
      </c>
    </row>
    <row r="38" spans="1:8" ht="15">
      <c r="A38" s="3"/>
      <c r="B38" s="3"/>
      <c r="C38" s="3"/>
      <c r="D38" s="3"/>
      <c r="E38" s="3"/>
      <c r="F38" s="20"/>
      <c r="G38" s="85"/>
      <c r="H38" s="20"/>
    </row>
    <row r="39" spans="1:8" ht="16.5" thickBot="1">
      <c r="A39" s="2" t="s">
        <v>65</v>
      </c>
      <c r="B39" s="3"/>
      <c r="C39" s="3"/>
      <c r="D39" s="3"/>
      <c r="E39" s="3"/>
      <c r="F39" s="56">
        <f>+F37+F35</f>
        <v>1234</v>
      </c>
      <c r="G39" s="84"/>
      <c r="H39" s="69">
        <f>+H37+H35</f>
        <v>-248</v>
      </c>
    </row>
    <row r="40" spans="1:8" ht="16.5" thickTop="1">
      <c r="A40" s="2"/>
      <c r="B40" s="3"/>
      <c r="C40" s="3"/>
      <c r="D40" s="3"/>
      <c r="E40" s="3"/>
      <c r="F40" s="22"/>
      <c r="G40" s="20"/>
      <c r="H40" s="22"/>
    </row>
    <row r="41" spans="1:8" ht="15">
      <c r="A41" s="3"/>
      <c r="B41" s="3"/>
      <c r="C41" s="3"/>
      <c r="D41" s="3"/>
      <c r="E41" s="3"/>
      <c r="F41" s="20" t="s">
        <v>6</v>
      </c>
      <c r="G41" s="20"/>
      <c r="H41" s="20" t="s">
        <v>6</v>
      </c>
    </row>
    <row r="42" spans="1:8" ht="15.75">
      <c r="A42" s="2" t="s">
        <v>66</v>
      </c>
      <c r="B42" s="3"/>
      <c r="C42" s="3"/>
      <c r="D42" s="3"/>
      <c r="E42" s="3"/>
      <c r="F42" s="23">
        <v>2010</v>
      </c>
      <c r="G42" s="18"/>
      <c r="H42" s="23">
        <v>2009</v>
      </c>
    </row>
    <row r="43" spans="1:8" ht="15">
      <c r="A43" s="3"/>
      <c r="B43" s="3"/>
      <c r="C43" s="3"/>
      <c r="D43" s="3"/>
      <c r="E43" s="3"/>
      <c r="F43" s="24" t="s">
        <v>31</v>
      </c>
      <c r="G43" s="24"/>
      <c r="H43" s="24" t="s">
        <v>31</v>
      </c>
    </row>
    <row r="44" spans="1:8" ht="15">
      <c r="A44" s="3" t="s">
        <v>67</v>
      </c>
      <c r="B44" s="3"/>
      <c r="C44" s="3"/>
      <c r="D44" s="3"/>
      <c r="E44" s="3" t="s">
        <v>6</v>
      </c>
      <c r="F44" s="33">
        <v>586</v>
      </c>
      <c r="G44" s="20"/>
      <c r="H44" s="33">
        <v>705</v>
      </c>
    </row>
    <row r="45" spans="1:8" ht="15">
      <c r="A45" s="3" t="s">
        <v>68</v>
      </c>
      <c r="B45" s="3"/>
      <c r="C45" s="3"/>
      <c r="D45" s="3"/>
      <c r="E45" s="3"/>
      <c r="F45" s="20">
        <v>4448</v>
      </c>
      <c r="G45" s="20"/>
      <c r="H45" s="20">
        <v>1653</v>
      </c>
    </row>
    <row r="46" spans="1:8" ht="15">
      <c r="A46" s="3" t="s">
        <v>69</v>
      </c>
      <c r="B46" s="3"/>
      <c r="C46" s="3"/>
      <c r="D46" s="3"/>
      <c r="E46" s="3"/>
      <c r="F46" s="50">
        <v>-3800</v>
      </c>
      <c r="G46" s="20"/>
      <c r="H46" s="50">
        <v>-2606</v>
      </c>
    </row>
    <row r="47" spans="1:8" ht="15">
      <c r="A47" s="3"/>
      <c r="B47" s="3"/>
      <c r="C47" s="3"/>
      <c r="D47" s="3"/>
      <c r="E47" s="3"/>
      <c r="F47" s="21"/>
      <c r="G47" s="20"/>
      <c r="H47" s="21"/>
    </row>
    <row r="48" spans="1:10" ht="15.75" thickBot="1">
      <c r="A48" s="3" t="s">
        <v>70</v>
      </c>
      <c r="B48" s="3"/>
      <c r="C48" s="3"/>
      <c r="D48" s="3"/>
      <c r="E48" s="3"/>
      <c r="F48" s="54">
        <f>+F46+F45+F44</f>
        <v>1234</v>
      </c>
      <c r="G48" s="20"/>
      <c r="H48" s="64">
        <f>SUM(H44:H47)</f>
        <v>-248</v>
      </c>
      <c r="J48" s="37"/>
    </row>
    <row r="49" spans="1:8" ht="15.75" thickTop="1">
      <c r="A49" s="3"/>
      <c r="B49" s="3"/>
      <c r="C49" s="3"/>
      <c r="D49" s="3"/>
      <c r="E49" s="3"/>
      <c r="F49" s="22"/>
      <c r="G49" s="20"/>
      <c r="H49" s="22"/>
    </row>
    <row r="50" spans="1:8" ht="15">
      <c r="A50" s="3" t="s">
        <v>71</v>
      </c>
      <c r="B50" s="3"/>
      <c r="C50" s="3"/>
      <c r="D50" s="3"/>
      <c r="E50" s="3"/>
      <c r="F50" s="20"/>
      <c r="G50" s="20"/>
      <c r="H50" s="20"/>
    </row>
    <row r="51" spans="1:8" ht="15">
      <c r="A51" s="3" t="s">
        <v>94</v>
      </c>
      <c r="B51" s="3"/>
      <c r="C51" s="3"/>
      <c r="D51" s="3"/>
      <c r="E51" s="3"/>
      <c r="F51" s="20"/>
      <c r="G51" s="20"/>
      <c r="H51" s="20"/>
    </row>
  </sheetData>
  <sheetProtection/>
  <mergeCells count="1">
    <mergeCell ref="B22:E22"/>
  </mergeCells>
  <printOptions/>
  <pageMargins left="1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